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20736" windowHeight="11160"/>
  </bookViews>
  <sheets>
    <sheet name="Лист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1" i="1"/>
  <c r="I119"/>
  <c r="I117"/>
  <c r="I115"/>
  <c r="I113"/>
  <c r="I111"/>
  <c r="I109"/>
  <c r="I107"/>
  <c r="I105"/>
  <c r="I103"/>
  <c r="I101"/>
  <c r="I99"/>
  <c r="I97"/>
  <c r="I95"/>
  <c r="I93"/>
  <c r="I89"/>
  <c r="I87"/>
  <c r="I85"/>
  <c r="I83"/>
  <c r="I81"/>
  <c r="I79"/>
  <c r="I77"/>
  <c r="I75"/>
  <c r="I73"/>
  <c r="I71"/>
  <c r="I69"/>
  <c r="I65"/>
  <c r="I63"/>
  <c r="I61"/>
  <c r="I59"/>
  <c r="I57"/>
  <c r="I55"/>
  <c r="I53"/>
  <c r="I49"/>
  <c r="I47"/>
  <c r="I45"/>
  <c r="I43"/>
  <c r="I41"/>
  <c r="I37"/>
  <c r="I35"/>
  <c r="I33"/>
  <c r="I29"/>
  <c r="I27"/>
  <c r="I25"/>
  <c r="I23"/>
  <c r="I21"/>
  <c r="I19"/>
  <c r="I17"/>
  <c r="I15"/>
  <c r="I13"/>
  <c r="I11"/>
  <c r="I9"/>
  <c r="I7"/>
  <c r="I5"/>
  <c r="I3"/>
  <c r="E121"/>
  <c r="E119"/>
  <c r="E117"/>
  <c r="E115"/>
  <c r="E113"/>
  <c r="E111"/>
  <c r="E109"/>
  <c r="E107"/>
  <c r="E105"/>
  <c r="E103"/>
  <c r="E101"/>
  <c r="E99"/>
  <c r="E97"/>
  <c r="E95"/>
  <c r="E93"/>
  <c r="E89"/>
  <c r="E87"/>
  <c r="E85"/>
  <c r="E83"/>
  <c r="E81"/>
  <c r="E79"/>
  <c r="E77"/>
  <c r="E75"/>
  <c r="E73"/>
  <c r="E71"/>
  <c r="E69"/>
  <c r="E65"/>
  <c r="E63"/>
  <c r="E61"/>
  <c r="E59"/>
  <c r="E57"/>
  <c r="E55"/>
  <c r="E53"/>
  <c r="E49"/>
  <c r="E47"/>
  <c r="E45"/>
  <c r="E43"/>
  <c r="E41"/>
  <c r="E3"/>
  <c r="E37"/>
  <c r="E35"/>
  <c r="E33"/>
  <c r="E29"/>
  <c r="E27"/>
  <c r="E25"/>
  <c r="E23"/>
  <c r="E21"/>
  <c r="E19"/>
  <c r="E17"/>
  <c r="E15"/>
  <c r="E13"/>
  <c r="E11"/>
  <c r="E9"/>
  <c r="E7"/>
  <c r="E5"/>
</calcChain>
</file>

<file path=xl/sharedStrings.xml><?xml version="1.0" encoding="utf-8"?>
<sst xmlns="http://schemas.openxmlformats.org/spreadsheetml/2006/main" count="176" uniqueCount="65">
  <si>
    <t>РОССИЯ</t>
  </si>
  <si>
    <t>Аршин</t>
  </si>
  <si>
    <t>Введите значение</t>
  </si>
  <si>
    <t>Верста</t>
  </si>
  <si>
    <t>Коломенская верста</t>
  </si>
  <si>
    <t>Межевая верста</t>
  </si>
  <si>
    <t>Вершок</t>
  </si>
  <si>
    <t>Ладонь</t>
  </si>
  <si>
    <t>Локоть</t>
  </si>
  <si>
    <t>Перст</t>
  </si>
  <si>
    <t>Пядь</t>
  </si>
  <si>
    <t>Большая пядь</t>
  </si>
  <si>
    <t>Пядь с кувырком</t>
  </si>
  <si>
    <t>Маялая пядь</t>
  </si>
  <si>
    <t>Сажень</t>
  </si>
  <si>
    <t>Простая сажень</t>
  </si>
  <si>
    <t>Косая сажень</t>
  </si>
  <si>
    <t>Маховая сажень</t>
  </si>
  <si>
    <t>Шаг</t>
  </si>
  <si>
    <t>ЕГИПЕТ</t>
  </si>
  <si>
    <t>Великобритания</t>
  </si>
  <si>
    <t>Дюйм</t>
  </si>
  <si>
    <t>Лига</t>
  </si>
  <si>
    <t>Миля</t>
  </si>
  <si>
    <t>Фут</t>
  </si>
  <si>
    <t>Ярд</t>
  </si>
  <si>
    <t>ГРЕЦИЯ</t>
  </si>
  <si>
    <t>Дактил</t>
  </si>
  <si>
    <t>Оргия</t>
  </si>
  <si>
    <t>Пальм</t>
  </si>
  <si>
    <t>Пехис</t>
  </si>
  <si>
    <t>Плетр</t>
  </si>
  <si>
    <t>Пус</t>
  </si>
  <si>
    <t>Стадий</t>
  </si>
  <si>
    <t>ИНДИЯ</t>
  </si>
  <si>
    <t>Ангул</t>
  </si>
  <si>
    <t>Витасти</t>
  </si>
  <si>
    <t>Гирах</t>
  </si>
  <si>
    <t>Дхана</t>
  </si>
  <si>
    <t>Дхануш</t>
  </si>
  <si>
    <t>Йоджана</t>
  </si>
  <si>
    <t>Налва</t>
  </si>
  <si>
    <t>Раджда</t>
  </si>
  <si>
    <t>Тасу</t>
  </si>
  <si>
    <t>Хаста</t>
  </si>
  <si>
    <t>Чаппа</t>
  </si>
  <si>
    <t>ЯПОНИЯ</t>
  </si>
  <si>
    <t>Бу</t>
  </si>
  <si>
    <t>Дзё</t>
  </si>
  <si>
    <t>Дзинь</t>
  </si>
  <si>
    <t>Кайри</t>
  </si>
  <si>
    <t>Кудзирадзяку</t>
  </si>
  <si>
    <t>Кэн</t>
  </si>
  <si>
    <t xml:space="preserve">Мо </t>
  </si>
  <si>
    <t xml:space="preserve">Ри </t>
  </si>
  <si>
    <t>Рин</t>
  </si>
  <si>
    <t>Сун</t>
  </si>
  <si>
    <t>Сяку</t>
  </si>
  <si>
    <t>Тан</t>
  </si>
  <si>
    <t>Тё</t>
  </si>
  <si>
    <t>Хики</t>
  </si>
  <si>
    <t>Хиро</t>
  </si>
  <si>
    <t>Перевод значения из метров в еденицу измерения</t>
  </si>
  <si>
    <t>Палец</t>
  </si>
  <si>
    <t>Перевод значения старинной единицы в метры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</si>
</sst>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22"/>
      <color rgb="FFFFC000"/>
      <name val="Calibri"/>
      <family val="2"/>
      <charset val="204"/>
      <scheme val="minor"/>
    </font>
    <font>
      <sz val="22"/>
      <color rgb="FF7030A0"/>
      <name val="Calibri"/>
      <family val="2"/>
      <charset val="204"/>
      <scheme val="minor"/>
    </font>
    <font>
      <sz val="22"/>
      <color rgb="FF00FF00"/>
      <name val="Calibri"/>
      <family val="2"/>
      <charset val="204"/>
      <scheme val="minor"/>
    </font>
    <font>
      <sz val="22"/>
      <color rgb="FF002060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22"/>
      <color rgb="FFFF33CC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26"/>
  <sheetViews>
    <sheetView tabSelected="1" topLeftCell="A5" workbookViewId="0">
      <selection activeCell="G15" sqref="G15"/>
    </sheetView>
  </sheetViews>
  <sheetFormatPr defaultRowHeight="14.4"/>
  <cols>
    <col min="1" max="1" width="20.6640625" customWidth="1"/>
    <col min="2" max="2" width="30.88671875" customWidth="1"/>
    <col min="3" max="3" width="40" customWidth="1"/>
    <col min="6" max="6" width="6.33203125" customWidth="1"/>
    <col min="7" max="7" width="39.6640625" customWidth="1"/>
  </cols>
  <sheetData>
    <row r="1" spans="1:9" ht="64.8">
      <c r="B1" s="1" t="s">
        <v>0</v>
      </c>
      <c r="C1" s="16" t="s">
        <v>62</v>
      </c>
      <c r="E1" s="14"/>
      <c r="G1" s="16" t="s">
        <v>64</v>
      </c>
      <c r="H1" s="2"/>
      <c r="I1" s="2"/>
    </row>
    <row r="2" spans="1:9" ht="21">
      <c r="E2" s="14"/>
      <c r="G2" s="2"/>
      <c r="H2" s="2"/>
      <c r="I2" s="2"/>
    </row>
    <row r="3" spans="1:9" ht="21">
      <c r="A3" s="3" t="s">
        <v>1</v>
      </c>
      <c r="B3" s="4"/>
      <c r="C3" s="4" t="s">
        <v>2</v>
      </c>
      <c r="D3" s="8">
        <v>1</v>
      </c>
      <c r="E3" s="13">
        <f>D3/0.7112</f>
        <v>1.4060742407199098</v>
      </c>
      <c r="G3" s="4" t="s">
        <v>2</v>
      </c>
      <c r="H3" s="8">
        <v>1</v>
      </c>
      <c r="I3" s="15">
        <f>H3*0.7112</f>
        <v>0.71120000000000005</v>
      </c>
    </row>
    <row r="4" spans="1:9" ht="21">
      <c r="D4" s="8"/>
      <c r="E4" s="14"/>
      <c r="G4" s="4"/>
      <c r="H4" s="8"/>
      <c r="I4" s="14"/>
    </row>
    <row r="5" spans="1:9" ht="21">
      <c r="A5" s="3" t="s">
        <v>3</v>
      </c>
      <c r="B5" s="5" t="s">
        <v>4</v>
      </c>
      <c r="C5" s="4" t="s">
        <v>2</v>
      </c>
      <c r="D5" s="8">
        <v>1</v>
      </c>
      <c r="E5" s="13">
        <f>D5/1067</f>
        <v>9.372071227741331E-4</v>
      </c>
      <c r="G5" s="4" t="s">
        <v>2</v>
      </c>
      <c r="H5" s="8">
        <v>1</v>
      </c>
      <c r="I5" s="15">
        <f>H5*1067</f>
        <v>1067</v>
      </c>
    </row>
    <row r="6" spans="1:9" ht="21">
      <c r="C6" s="8"/>
      <c r="D6" s="8"/>
      <c r="E6" s="14"/>
      <c r="G6" s="4"/>
      <c r="H6" s="8"/>
      <c r="I6" s="14"/>
    </row>
    <row r="7" spans="1:9" ht="21">
      <c r="B7" s="5" t="s">
        <v>5</v>
      </c>
      <c r="C7" s="4" t="s">
        <v>2</v>
      </c>
      <c r="D7" s="8">
        <v>1</v>
      </c>
      <c r="E7" s="13">
        <f>D7/2160</f>
        <v>4.6296296296296298E-4</v>
      </c>
      <c r="G7" s="4" t="s">
        <v>2</v>
      </c>
      <c r="H7" s="8">
        <v>1</v>
      </c>
      <c r="I7" s="15">
        <f>H7*2160</f>
        <v>2160</v>
      </c>
    </row>
    <row r="8" spans="1:9" ht="21">
      <c r="C8" s="8"/>
      <c r="D8" s="8"/>
      <c r="E8" s="14"/>
      <c r="G8" s="4"/>
      <c r="H8" s="8"/>
      <c r="I8" s="14"/>
    </row>
    <row r="9" spans="1:9" ht="21">
      <c r="A9" s="3" t="s">
        <v>6</v>
      </c>
      <c r="C9" s="4" t="s">
        <v>2</v>
      </c>
      <c r="D9" s="8">
        <v>1</v>
      </c>
      <c r="E9" s="13">
        <f>D9/0.04445</f>
        <v>22.497187851518557</v>
      </c>
      <c r="G9" s="4" t="s">
        <v>2</v>
      </c>
      <c r="H9" s="8">
        <v>1</v>
      </c>
      <c r="I9" s="15">
        <f>H9*0.04445</f>
        <v>4.4450000000000003E-2</v>
      </c>
    </row>
    <row r="10" spans="1:9" ht="21">
      <c r="C10" s="8"/>
      <c r="D10" s="8"/>
      <c r="E10" s="14"/>
      <c r="G10" s="4"/>
      <c r="H10" s="8"/>
      <c r="I10" s="14"/>
    </row>
    <row r="11" spans="1:9" ht="21">
      <c r="A11" s="3" t="s">
        <v>7</v>
      </c>
      <c r="C11" s="4" t="s">
        <v>2</v>
      </c>
      <c r="D11" s="8">
        <v>1</v>
      </c>
      <c r="E11" s="13">
        <f>D11/0.1</f>
        <v>10</v>
      </c>
      <c r="G11" s="4" t="s">
        <v>2</v>
      </c>
      <c r="H11" s="8">
        <v>1</v>
      </c>
      <c r="I11" s="15">
        <f>H11*0.1</f>
        <v>0.1</v>
      </c>
    </row>
    <row r="12" spans="1:9" ht="21">
      <c r="C12" s="8"/>
      <c r="D12" s="8"/>
      <c r="E12" s="14"/>
      <c r="G12" s="4"/>
      <c r="H12" s="8"/>
      <c r="I12" s="14"/>
    </row>
    <row r="13" spans="1:9" ht="21">
      <c r="A13" s="3" t="s">
        <v>8</v>
      </c>
      <c r="C13" s="4" t="s">
        <v>2</v>
      </c>
      <c r="D13" s="8">
        <v>1</v>
      </c>
      <c r="E13" s="13">
        <f>D13/0.45</f>
        <v>2.2222222222222223</v>
      </c>
      <c r="G13" s="4" t="s">
        <v>2</v>
      </c>
      <c r="H13" s="8">
        <v>1</v>
      </c>
      <c r="I13" s="15">
        <f>H13*0.45</f>
        <v>0.45</v>
      </c>
    </row>
    <row r="14" spans="1:9" ht="21">
      <c r="C14" s="8"/>
      <c r="D14" s="8"/>
      <c r="E14" s="14"/>
      <c r="G14" s="4"/>
      <c r="H14" s="8"/>
      <c r="I14" s="14"/>
    </row>
    <row r="15" spans="1:9" ht="21">
      <c r="A15" s="3" t="s">
        <v>9</v>
      </c>
      <c r="C15" s="4" t="s">
        <v>2</v>
      </c>
      <c r="D15" s="8">
        <v>1</v>
      </c>
      <c r="E15" s="13">
        <f>D15/0.02</f>
        <v>50</v>
      </c>
      <c r="G15" s="4" t="s">
        <v>2</v>
      </c>
      <c r="H15" s="8">
        <v>1</v>
      </c>
      <c r="I15" s="15">
        <f>H15*0.02</f>
        <v>0.02</v>
      </c>
    </row>
    <row r="16" spans="1:9" ht="21">
      <c r="C16" s="8"/>
      <c r="D16" s="8"/>
      <c r="E16" s="14"/>
      <c r="G16" s="4"/>
      <c r="H16" s="8"/>
      <c r="I16" s="14"/>
    </row>
    <row r="17" spans="1:9" ht="21">
      <c r="A17" s="3" t="s">
        <v>10</v>
      </c>
      <c r="B17" s="5" t="s">
        <v>11</v>
      </c>
      <c r="C17" s="4" t="s">
        <v>2</v>
      </c>
      <c r="D17" s="8">
        <v>1</v>
      </c>
      <c r="E17" s="13">
        <f>D17/0.22</f>
        <v>4.5454545454545459</v>
      </c>
      <c r="G17" s="4" t="s">
        <v>2</v>
      </c>
      <c r="H17" s="8">
        <v>1</v>
      </c>
      <c r="I17" s="15">
        <f>H17*0.22</f>
        <v>0.22</v>
      </c>
    </row>
    <row r="18" spans="1:9" ht="21">
      <c r="C18" s="8"/>
      <c r="D18" s="8"/>
      <c r="E18" s="14"/>
      <c r="G18" s="4"/>
      <c r="H18" s="8"/>
    </row>
    <row r="19" spans="1:9" ht="21">
      <c r="B19" s="5" t="s">
        <v>12</v>
      </c>
      <c r="C19" s="4" t="s">
        <v>2</v>
      </c>
      <c r="D19" s="8">
        <v>1</v>
      </c>
      <c r="E19" s="13">
        <f>D19/0.27</f>
        <v>3.7037037037037033</v>
      </c>
      <c r="G19" s="4" t="s">
        <v>2</v>
      </c>
      <c r="H19" s="8">
        <v>1</v>
      </c>
      <c r="I19" s="15">
        <f>H19*0.27</f>
        <v>0.27</v>
      </c>
    </row>
    <row r="20" spans="1:9" ht="21">
      <c r="C20" s="8"/>
      <c r="D20" s="8"/>
      <c r="E20" s="14"/>
      <c r="G20" s="4"/>
      <c r="H20" s="8"/>
      <c r="I20" s="14"/>
    </row>
    <row r="21" spans="1:9" ht="21">
      <c r="B21" s="5" t="s">
        <v>13</v>
      </c>
      <c r="C21" s="4" t="s">
        <v>2</v>
      </c>
      <c r="D21" s="8">
        <v>1</v>
      </c>
      <c r="E21" s="13">
        <f>D21/0.17</f>
        <v>5.8823529411764701</v>
      </c>
      <c r="G21" s="4" t="s">
        <v>2</v>
      </c>
      <c r="H21" s="8">
        <v>1</v>
      </c>
      <c r="I21" s="15">
        <f>H21*0.17</f>
        <v>0.17</v>
      </c>
    </row>
    <row r="22" spans="1:9" ht="21">
      <c r="C22" s="8"/>
      <c r="D22" s="8"/>
      <c r="E22" s="14"/>
      <c r="G22" s="4"/>
      <c r="H22" s="8"/>
      <c r="I22" s="14"/>
    </row>
    <row r="23" spans="1:9" ht="21">
      <c r="A23" s="3" t="s">
        <v>14</v>
      </c>
      <c r="B23" s="5" t="s">
        <v>15</v>
      </c>
      <c r="C23" s="4" t="s">
        <v>2</v>
      </c>
      <c r="D23" s="8">
        <v>1</v>
      </c>
      <c r="E23" s="13">
        <f>D23/1.528</f>
        <v>0.65445026178010468</v>
      </c>
      <c r="G23" s="4" t="s">
        <v>2</v>
      </c>
      <c r="H23" s="8">
        <v>1</v>
      </c>
      <c r="I23" s="15">
        <f>H23*1.528</f>
        <v>1.528</v>
      </c>
    </row>
    <row r="24" spans="1:9" ht="21">
      <c r="C24" s="8"/>
      <c r="D24" s="8"/>
      <c r="E24" s="14"/>
      <c r="G24" s="4"/>
      <c r="H24" s="8"/>
      <c r="I24" s="14"/>
    </row>
    <row r="25" spans="1:9" ht="21">
      <c r="B25" s="5" t="s">
        <v>16</v>
      </c>
      <c r="C25" s="4" t="s">
        <v>2</v>
      </c>
      <c r="D25" s="8">
        <v>1</v>
      </c>
      <c r="E25" s="13">
        <f>D25/2.48</f>
        <v>0.40322580645161293</v>
      </c>
      <c r="G25" s="4" t="s">
        <v>2</v>
      </c>
      <c r="H25" s="8">
        <v>1</v>
      </c>
      <c r="I25" s="15">
        <f>H25*2.48</f>
        <v>2.48</v>
      </c>
    </row>
    <row r="26" spans="1:9" ht="21">
      <c r="C26" s="8"/>
      <c r="D26" s="8"/>
      <c r="E26" s="14"/>
      <c r="G26" s="4"/>
      <c r="H26" s="8"/>
      <c r="I26" s="14"/>
    </row>
    <row r="27" spans="1:9" ht="21">
      <c r="B27" s="5" t="s">
        <v>17</v>
      </c>
      <c r="C27" s="4" t="s">
        <v>2</v>
      </c>
      <c r="D27" s="8">
        <v>1</v>
      </c>
      <c r="E27" s="13">
        <f>D27/1.76</f>
        <v>0.56818181818181823</v>
      </c>
      <c r="G27" s="4" t="s">
        <v>2</v>
      </c>
      <c r="H27" s="8">
        <v>1</v>
      </c>
      <c r="I27" s="15">
        <f>H27*1.76</f>
        <v>1.76</v>
      </c>
    </row>
    <row r="28" spans="1:9" ht="21">
      <c r="C28" s="8"/>
      <c r="D28" s="8"/>
      <c r="E28" s="14"/>
      <c r="G28" s="4"/>
      <c r="H28" s="8"/>
      <c r="I28" s="14"/>
    </row>
    <row r="29" spans="1:9" ht="21">
      <c r="A29" s="3" t="s">
        <v>18</v>
      </c>
      <c r="C29" s="4" t="s">
        <v>2</v>
      </c>
      <c r="D29" s="8">
        <v>1</v>
      </c>
      <c r="E29" s="13">
        <f>D29/0.71</f>
        <v>1.4084507042253522</v>
      </c>
      <c r="G29" s="4" t="s">
        <v>2</v>
      </c>
      <c r="H29" s="8">
        <v>1</v>
      </c>
      <c r="I29" s="15">
        <f>H29*1.76</f>
        <v>1.76</v>
      </c>
    </row>
    <row r="30" spans="1:9" ht="21">
      <c r="C30" s="8"/>
      <c r="D30" s="8"/>
      <c r="E30" s="14"/>
      <c r="G30" s="4"/>
      <c r="H30" s="8"/>
      <c r="I30" s="14"/>
    </row>
    <row r="31" spans="1:9" ht="28.8">
      <c r="B31" s="6" t="s">
        <v>19</v>
      </c>
      <c r="C31" s="8"/>
      <c r="D31" s="8"/>
      <c r="E31" s="14"/>
      <c r="G31" s="4"/>
      <c r="H31" s="8"/>
      <c r="I31" s="14"/>
    </row>
    <row r="32" spans="1:9" ht="21">
      <c r="C32" s="8"/>
      <c r="D32" s="8"/>
      <c r="E32" s="14"/>
      <c r="G32" s="4"/>
      <c r="H32" s="8"/>
      <c r="I32" s="14"/>
    </row>
    <row r="33" spans="1:9" ht="21">
      <c r="A33" s="3" t="s">
        <v>7</v>
      </c>
      <c r="C33" s="4" t="s">
        <v>2</v>
      </c>
      <c r="D33" s="8">
        <v>1</v>
      </c>
      <c r="E33" s="13">
        <f>D33/0.075</f>
        <v>13.333333333333334</v>
      </c>
      <c r="G33" s="4" t="s">
        <v>2</v>
      </c>
      <c r="H33" s="8">
        <v>1</v>
      </c>
      <c r="I33" s="15">
        <f>H33*0.075</f>
        <v>7.4999999999999997E-2</v>
      </c>
    </row>
    <row r="34" spans="1:9" ht="21">
      <c r="C34" s="8"/>
      <c r="D34" s="8"/>
      <c r="E34" s="14"/>
      <c r="G34" s="4"/>
      <c r="H34" s="8"/>
      <c r="I34" s="14"/>
    </row>
    <row r="35" spans="1:9" ht="21">
      <c r="A35" s="3" t="s">
        <v>8</v>
      </c>
      <c r="C35" s="4" t="s">
        <v>2</v>
      </c>
      <c r="D35" s="8">
        <v>1</v>
      </c>
      <c r="E35" s="13">
        <f>D35/0.525</f>
        <v>1.9047619047619047</v>
      </c>
      <c r="G35" s="4" t="s">
        <v>2</v>
      </c>
      <c r="H35" s="8">
        <v>1</v>
      </c>
      <c r="I35" s="15">
        <f>H35*0.525</f>
        <v>0.52500000000000002</v>
      </c>
    </row>
    <row r="36" spans="1:9" ht="21">
      <c r="C36" s="8"/>
      <c r="D36" s="8"/>
      <c r="E36" s="14"/>
      <c r="G36" s="4"/>
      <c r="H36" s="8"/>
      <c r="I36" s="14"/>
    </row>
    <row r="37" spans="1:9" ht="21">
      <c r="A37" s="3" t="s">
        <v>63</v>
      </c>
      <c r="C37" s="4" t="s">
        <v>2</v>
      </c>
      <c r="D37" s="8">
        <v>1</v>
      </c>
      <c r="E37" s="13">
        <f>D37/0.01875</f>
        <v>53.333333333333336</v>
      </c>
      <c r="G37" s="4" t="s">
        <v>2</v>
      </c>
      <c r="H37" s="8">
        <v>1</v>
      </c>
      <c r="I37" s="15">
        <f>H37*0.01875</f>
        <v>1.8749999999999999E-2</v>
      </c>
    </row>
    <row r="38" spans="1:9" ht="21">
      <c r="C38" s="8"/>
      <c r="D38" s="8"/>
      <c r="E38" s="14"/>
      <c r="G38" s="4"/>
      <c r="H38" s="8"/>
      <c r="I38" s="14"/>
    </row>
    <row r="39" spans="1:9" ht="28.8">
      <c r="B39" s="7" t="s">
        <v>20</v>
      </c>
      <c r="C39" s="8"/>
      <c r="D39" s="8"/>
      <c r="E39" s="14"/>
      <c r="G39" s="4"/>
      <c r="H39" s="8"/>
      <c r="I39" s="14"/>
    </row>
    <row r="40" spans="1:9" ht="21">
      <c r="C40" s="4"/>
      <c r="D40" s="8"/>
      <c r="E40" s="14"/>
      <c r="G40" s="4"/>
      <c r="H40" s="8"/>
      <c r="I40" s="14"/>
    </row>
    <row r="41" spans="1:9" ht="21">
      <c r="A41" s="3" t="s">
        <v>21</v>
      </c>
      <c r="B41" s="8"/>
      <c r="C41" s="4" t="s">
        <v>2</v>
      </c>
      <c r="D41" s="8">
        <v>1</v>
      </c>
      <c r="E41" s="13">
        <f>D41/0.0254</f>
        <v>39.370078740157481</v>
      </c>
      <c r="G41" s="4" t="s">
        <v>2</v>
      </c>
      <c r="H41" s="8">
        <v>1</v>
      </c>
      <c r="I41" s="15">
        <f>H41*0.0254</f>
        <v>2.5399999999999999E-2</v>
      </c>
    </row>
    <row r="42" spans="1:9" ht="21">
      <c r="C42" s="4"/>
      <c r="D42" s="8"/>
      <c r="E42" s="14"/>
      <c r="G42" s="4"/>
      <c r="H42" s="8"/>
      <c r="I42" s="14"/>
    </row>
    <row r="43" spans="1:9" ht="21">
      <c r="A43" s="3" t="s">
        <v>22</v>
      </c>
      <c r="C43" s="4" t="s">
        <v>2</v>
      </c>
      <c r="D43" s="8">
        <v>1</v>
      </c>
      <c r="E43" s="13">
        <f>D43/4828.032</f>
        <v>2.0712373074577799E-4</v>
      </c>
      <c r="G43" s="4" t="s">
        <v>2</v>
      </c>
      <c r="H43" s="8">
        <v>1</v>
      </c>
      <c r="I43" s="15">
        <f>H43*0.0254</f>
        <v>2.5399999999999999E-2</v>
      </c>
    </row>
    <row r="44" spans="1:9" ht="21">
      <c r="C44" s="8"/>
      <c r="D44" s="8"/>
      <c r="E44" s="14"/>
      <c r="G44" s="4"/>
      <c r="H44" s="8"/>
      <c r="I44" s="14"/>
    </row>
    <row r="45" spans="1:9" ht="21">
      <c r="A45" s="3" t="s">
        <v>23</v>
      </c>
      <c r="C45" s="4" t="s">
        <v>2</v>
      </c>
      <c r="D45" s="8">
        <v>1</v>
      </c>
      <c r="E45" s="13">
        <f>D45/1852</f>
        <v>5.3995680345572358E-4</v>
      </c>
      <c r="G45" s="4" t="s">
        <v>2</v>
      </c>
      <c r="H45" s="8">
        <v>1</v>
      </c>
      <c r="I45" s="15">
        <f>H45*1852</f>
        <v>1852</v>
      </c>
    </row>
    <row r="46" spans="1:9" ht="21">
      <c r="C46" s="8"/>
      <c r="D46" s="8"/>
      <c r="E46" s="14"/>
      <c r="G46" s="4"/>
      <c r="H46" s="8"/>
      <c r="I46" s="14"/>
    </row>
    <row r="47" spans="1:9" ht="21">
      <c r="A47" s="3" t="s">
        <v>24</v>
      </c>
      <c r="C47" s="4" t="s">
        <v>2</v>
      </c>
      <c r="D47" s="8">
        <v>1</v>
      </c>
      <c r="E47" s="13">
        <f>D47/0.3048</f>
        <v>3.280839895013123</v>
      </c>
      <c r="G47" s="4" t="s">
        <v>2</v>
      </c>
      <c r="H47" s="8">
        <v>1</v>
      </c>
      <c r="I47" s="15">
        <f>H47*0.3048</f>
        <v>0.30480000000000002</v>
      </c>
    </row>
    <row r="48" spans="1:9" ht="21">
      <c r="C48" s="8"/>
      <c r="D48" s="8"/>
      <c r="E48" s="14"/>
      <c r="G48" s="4"/>
      <c r="H48" s="8"/>
      <c r="I48" s="14"/>
    </row>
    <row r="49" spans="1:9" ht="21">
      <c r="A49" s="3" t="s">
        <v>25</v>
      </c>
      <c r="C49" s="4" t="s">
        <v>2</v>
      </c>
      <c r="D49" s="8">
        <v>1</v>
      </c>
      <c r="E49" s="13">
        <f>D49/0.9144</f>
        <v>1.0936132983377078</v>
      </c>
      <c r="G49" s="4" t="s">
        <v>2</v>
      </c>
      <c r="H49" s="8">
        <v>1</v>
      </c>
      <c r="I49" s="15">
        <f>H49*0.9144</f>
        <v>0.91439999999999999</v>
      </c>
    </row>
    <row r="50" spans="1:9" ht="21">
      <c r="C50" s="8"/>
      <c r="D50" s="8"/>
      <c r="E50" s="14"/>
      <c r="G50" s="4"/>
      <c r="H50" s="8"/>
      <c r="I50" s="14"/>
    </row>
    <row r="51" spans="1:9" ht="28.8">
      <c r="B51" s="9" t="s">
        <v>26</v>
      </c>
      <c r="C51" s="8"/>
      <c r="D51" s="8"/>
      <c r="E51" s="14"/>
      <c r="G51" s="4"/>
      <c r="H51" s="8"/>
      <c r="I51" s="14"/>
    </row>
    <row r="52" spans="1:9" ht="21">
      <c r="C52" s="8"/>
      <c r="D52" s="8"/>
      <c r="E52" s="14"/>
      <c r="G52" s="4"/>
      <c r="H52" s="8"/>
      <c r="I52" s="14"/>
    </row>
    <row r="53" spans="1:9" ht="21">
      <c r="A53" s="3" t="s">
        <v>27</v>
      </c>
      <c r="C53" s="4" t="s">
        <v>2</v>
      </c>
      <c r="D53" s="8">
        <v>1</v>
      </c>
      <c r="E53" s="13">
        <f>D53/0.0185</f>
        <v>54.054054054054056</v>
      </c>
      <c r="G53" s="4" t="s">
        <v>2</v>
      </c>
      <c r="H53" s="8">
        <v>1</v>
      </c>
      <c r="I53" s="15">
        <f>H53*0.0185</f>
        <v>1.8499999999999999E-2</v>
      </c>
    </row>
    <row r="54" spans="1:9" ht="21">
      <c r="C54" s="8"/>
      <c r="D54" s="8"/>
      <c r="E54" s="14"/>
      <c r="G54" s="4"/>
      <c r="H54" s="8"/>
      <c r="I54" s="14"/>
    </row>
    <row r="55" spans="1:9" ht="21">
      <c r="A55" s="3" t="s">
        <v>28</v>
      </c>
      <c r="C55" s="4" t="s">
        <v>2</v>
      </c>
      <c r="D55" s="8">
        <v>1</v>
      </c>
      <c r="E55" s="13">
        <f>D55/1.79</f>
        <v>0.55865921787709494</v>
      </c>
      <c r="G55" s="4" t="s">
        <v>2</v>
      </c>
      <c r="H55" s="8">
        <v>1</v>
      </c>
      <c r="I55" s="15">
        <f>H55*1.79</f>
        <v>1.79</v>
      </c>
    </row>
    <row r="56" spans="1:9" ht="21">
      <c r="C56" s="8"/>
      <c r="D56" s="8"/>
      <c r="E56" s="14"/>
      <c r="G56" s="4"/>
      <c r="H56" s="8"/>
      <c r="I56" s="14"/>
    </row>
    <row r="57" spans="1:9" ht="21">
      <c r="A57" s="3" t="s">
        <v>29</v>
      </c>
      <c r="C57" s="4" t="s">
        <v>2</v>
      </c>
      <c r="D57" s="8">
        <v>1</v>
      </c>
      <c r="E57" s="13">
        <f>D57/0.074</f>
        <v>13.513513513513514</v>
      </c>
      <c r="G57" s="4" t="s">
        <v>2</v>
      </c>
      <c r="H57" s="8">
        <v>1</v>
      </c>
      <c r="I57" s="15">
        <f>H57*0.074</f>
        <v>7.3999999999999996E-2</v>
      </c>
    </row>
    <row r="58" spans="1:9" ht="21">
      <c r="C58" s="8"/>
      <c r="D58" s="8"/>
      <c r="E58" s="14"/>
      <c r="G58" s="4"/>
      <c r="H58" s="8"/>
      <c r="I58" s="14"/>
    </row>
    <row r="59" spans="1:9" ht="21">
      <c r="A59" s="3" t="s">
        <v>30</v>
      </c>
      <c r="C59" s="4" t="s">
        <v>2</v>
      </c>
      <c r="D59" s="8">
        <v>1</v>
      </c>
      <c r="E59" s="13">
        <f>D59/0.444</f>
        <v>2.2522522522522523</v>
      </c>
      <c r="G59" s="4" t="s">
        <v>2</v>
      </c>
      <c r="H59" s="8">
        <v>1</v>
      </c>
      <c r="I59" s="15">
        <f>H59*0.444</f>
        <v>0.44400000000000001</v>
      </c>
    </row>
    <row r="60" spans="1:9" ht="21">
      <c r="C60" s="8"/>
      <c r="D60" s="8"/>
      <c r="E60" s="14"/>
      <c r="G60" s="4"/>
      <c r="H60" s="8"/>
      <c r="I60" s="14"/>
    </row>
    <row r="61" spans="1:9" ht="21">
      <c r="A61" s="3" t="s">
        <v>31</v>
      </c>
      <c r="C61" s="4" t="s">
        <v>2</v>
      </c>
      <c r="D61" s="8">
        <v>1</v>
      </c>
      <c r="E61" s="13">
        <f>D61/30.65</f>
        <v>3.2626427406199025E-2</v>
      </c>
      <c r="G61" s="4" t="s">
        <v>2</v>
      </c>
      <c r="H61" s="8">
        <v>1</v>
      </c>
      <c r="I61" s="15">
        <f>H61*30.65</f>
        <v>30.65</v>
      </c>
    </row>
    <row r="62" spans="1:9" ht="21">
      <c r="C62" s="8"/>
      <c r="D62" s="8"/>
      <c r="E62" s="14"/>
      <c r="G62" s="4"/>
      <c r="H62" s="8"/>
      <c r="I62" s="14"/>
    </row>
    <row r="63" spans="1:9" ht="21">
      <c r="A63" s="3" t="s">
        <v>32</v>
      </c>
      <c r="C63" s="4" t="s">
        <v>2</v>
      </c>
      <c r="D63" s="8">
        <v>1</v>
      </c>
      <c r="E63" s="13">
        <f>D63/0.2957</f>
        <v>3.3818058843422385</v>
      </c>
      <c r="G63" s="4" t="s">
        <v>2</v>
      </c>
      <c r="H63" s="8">
        <v>1</v>
      </c>
      <c r="I63" s="15">
        <f>H63*0.2957</f>
        <v>0.29570000000000002</v>
      </c>
    </row>
    <row r="64" spans="1:9" ht="21">
      <c r="C64" s="8"/>
      <c r="D64" s="8"/>
      <c r="E64" s="14"/>
      <c r="G64" s="4"/>
      <c r="H64" s="8"/>
      <c r="I64" s="14"/>
    </row>
    <row r="65" spans="1:9" ht="21">
      <c r="A65" s="3" t="s">
        <v>33</v>
      </c>
      <c r="C65" s="4" t="s">
        <v>2</v>
      </c>
      <c r="D65" s="8">
        <v>1</v>
      </c>
      <c r="E65" s="13">
        <f>D65/178</f>
        <v>5.6179775280898875E-3</v>
      </c>
      <c r="G65" s="4" t="s">
        <v>2</v>
      </c>
      <c r="H65" s="8">
        <v>1</v>
      </c>
      <c r="I65" s="15">
        <f>H65*178</f>
        <v>178</v>
      </c>
    </row>
    <row r="66" spans="1:9" ht="21">
      <c r="C66" s="8"/>
      <c r="D66" s="8"/>
      <c r="E66" s="14"/>
      <c r="G66" s="4"/>
      <c r="H66" s="8"/>
      <c r="I66" s="14"/>
    </row>
    <row r="67" spans="1:9" ht="28.8">
      <c r="B67" s="10" t="s">
        <v>34</v>
      </c>
      <c r="C67" s="8"/>
      <c r="D67" s="8"/>
      <c r="E67" s="14"/>
      <c r="G67" s="4"/>
      <c r="H67" s="8"/>
      <c r="I67" s="14"/>
    </row>
    <row r="68" spans="1:9" ht="21">
      <c r="C68" s="4"/>
      <c r="D68" s="8"/>
      <c r="E68" s="14"/>
      <c r="G68" s="4"/>
      <c r="H68" s="8"/>
      <c r="I68" s="14"/>
    </row>
    <row r="69" spans="1:9" ht="21">
      <c r="A69" s="3" t="s">
        <v>35</v>
      </c>
      <c r="C69" s="4" t="s">
        <v>2</v>
      </c>
      <c r="D69" s="8">
        <v>1</v>
      </c>
      <c r="E69" s="13">
        <f>D69/0.019</f>
        <v>52.631578947368425</v>
      </c>
      <c r="G69" s="4" t="s">
        <v>2</v>
      </c>
      <c r="H69" s="8">
        <v>1</v>
      </c>
      <c r="I69" s="15">
        <f>H69*0.019</f>
        <v>1.9E-2</v>
      </c>
    </row>
    <row r="70" spans="1:9" ht="21">
      <c r="C70" s="4"/>
      <c r="D70" s="8"/>
      <c r="E70" s="14"/>
      <c r="G70" s="4"/>
      <c r="H70" s="8"/>
      <c r="I70" s="14"/>
    </row>
    <row r="71" spans="1:9" ht="21">
      <c r="A71" s="3" t="s">
        <v>36</v>
      </c>
      <c r="C71" s="4" t="s">
        <v>2</v>
      </c>
      <c r="D71" s="8">
        <v>1</v>
      </c>
      <c r="E71" s="13">
        <f>D71/0.2275</f>
        <v>4.3956043956043951</v>
      </c>
      <c r="G71" s="4" t="s">
        <v>2</v>
      </c>
      <c r="H71" s="8">
        <v>1</v>
      </c>
      <c r="I71" s="15">
        <f>H71*0.2275</f>
        <v>0.22750000000000001</v>
      </c>
    </row>
    <row r="72" spans="1:9" ht="21">
      <c r="C72" s="4"/>
      <c r="D72" s="8"/>
      <c r="E72" s="14"/>
      <c r="G72" s="4"/>
      <c r="H72" s="8"/>
      <c r="I72" s="14"/>
    </row>
    <row r="73" spans="1:9" ht="21">
      <c r="A73" s="3" t="s">
        <v>37</v>
      </c>
      <c r="C73" s="4" t="s">
        <v>2</v>
      </c>
      <c r="D73" s="8">
        <v>1</v>
      </c>
      <c r="E73" s="13">
        <f>D73/0.057</f>
        <v>17.543859649122805</v>
      </c>
      <c r="G73" s="4" t="s">
        <v>2</v>
      </c>
      <c r="H73" s="8">
        <v>1</v>
      </c>
      <c r="I73" s="15">
        <f>H73*0.057</f>
        <v>5.7000000000000002E-2</v>
      </c>
    </row>
    <row r="74" spans="1:9" ht="21">
      <c r="C74" s="4"/>
      <c r="D74" s="8"/>
      <c r="E74" s="14"/>
      <c r="G74" s="4"/>
      <c r="H74" s="8"/>
      <c r="I74" s="14"/>
    </row>
    <row r="75" spans="1:9" ht="21">
      <c r="A75" s="3" t="s">
        <v>38</v>
      </c>
      <c r="C75" s="4" t="s">
        <v>2</v>
      </c>
      <c r="D75" s="8">
        <v>1</v>
      </c>
      <c r="E75" s="13">
        <f>D75/1.828</f>
        <v>0.54704595185995619</v>
      </c>
      <c r="G75" s="4" t="s">
        <v>2</v>
      </c>
      <c r="H75" s="8">
        <v>1</v>
      </c>
      <c r="I75" s="15">
        <f>H75*1.828</f>
        <v>1.8280000000000001</v>
      </c>
    </row>
    <row r="76" spans="1:9" ht="21">
      <c r="C76" s="4"/>
      <c r="D76" s="8"/>
      <c r="E76" s="14"/>
      <c r="G76" s="4"/>
      <c r="H76" s="8"/>
      <c r="I76" s="14"/>
    </row>
    <row r="77" spans="1:9" ht="21">
      <c r="A77" s="11" t="s">
        <v>39</v>
      </c>
      <c r="C77" s="4" t="s">
        <v>2</v>
      </c>
      <c r="D77" s="8">
        <v>1</v>
      </c>
      <c r="E77" s="13">
        <f>D77/1.83</f>
        <v>0.54644808743169393</v>
      </c>
      <c r="G77" s="4" t="s">
        <v>2</v>
      </c>
      <c r="H77" s="8">
        <v>1</v>
      </c>
      <c r="I77" s="15">
        <f>H77*1.83</f>
        <v>1.83</v>
      </c>
    </row>
    <row r="78" spans="1:9" ht="21">
      <c r="C78" s="4"/>
      <c r="D78" s="8"/>
      <c r="E78" s="14"/>
      <c r="G78" s="4"/>
      <c r="H78" s="8"/>
      <c r="I78" s="14"/>
    </row>
    <row r="79" spans="1:9" ht="21">
      <c r="A79" s="3" t="s">
        <v>40</v>
      </c>
      <c r="C79" s="4" t="s">
        <v>2</v>
      </c>
      <c r="D79" s="8">
        <v>1</v>
      </c>
      <c r="E79" s="13">
        <f>D79/0.1462</f>
        <v>6.8399452804377567</v>
      </c>
      <c r="G79" s="4" t="s">
        <v>2</v>
      </c>
      <c r="H79" s="8">
        <v>1</v>
      </c>
      <c r="I79" s="15">
        <f>H79*0.1462</f>
        <v>0.1462</v>
      </c>
    </row>
    <row r="80" spans="1:9" ht="21">
      <c r="C80" s="4"/>
      <c r="D80" s="8"/>
      <c r="E80" s="14"/>
      <c r="G80" s="4"/>
      <c r="H80" s="8"/>
      <c r="I80" s="14"/>
    </row>
    <row r="81" spans="1:9" ht="21">
      <c r="A81" s="3" t="s">
        <v>41</v>
      </c>
      <c r="C81" s="4" t="s">
        <v>2</v>
      </c>
      <c r="D81" s="8">
        <v>1</v>
      </c>
      <c r="E81" s="13">
        <f>D81/182.8</f>
        <v>5.4704595185995622E-3</v>
      </c>
      <c r="G81" s="4" t="s">
        <v>2</v>
      </c>
      <c r="H81" s="8">
        <v>1</v>
      </c>
      <c r="I81" s="15">
        <f>H81*182.8</f>
        <v>182.8</v>
      </c>
    </row>
    <row r="82" spans="1:9" ht="21">
      <c r="C82" s="4"/>
      <c r="D82" s="8"/>
      <c r="E82" s="14"/>
      <c r="G82" s="4"/>
      <c r="H82" s="8"/>
      <c r="I82" s="14"/>
    </row>
    <row r="83" spans="1:9" ht="21">
      <c r="A83" s="3" t="s">
        <v>42</v>
      </c>
      <c r="C83" s="4" t="s">
        <v>2</v>
      </c>
      <c r="D83" s="8">
        <v>1</v>
      </c>
      <c r="E83" s="13">
        <f>D83/3.656</f>
        <v>0.2735229759299781</v>
      </c>
      <c r="G83" s="4" t="s">
        <v>2</v>
      </c>
      <c r="H83" s="8">
        <v>1</v>
      </c>
      <c r="I83" s="15">
        <f>H83*3.656</f>
        <v>3.6560000000000001</v>
      </c>
    </row>
    <row r="84" spans="1:9" ht="21">
      <c r="C84" s="4"/>
      <c r="D84" s="8"/>
      <c r="E84" s="14"/>
      <c r="G84" s="4"/>
      <c r="H84" s="8"/>
      <c r="I84" s="14"/>
    </row>
    <row r="85" spans="1:9" ht="21">
      <c r="A85" s="3" t="s">
        <v>43</v>
      </c>
      <c r="C85" s="4" t="s">
        <v>2</v>
      </c>
      <c r="D85" s="8">
        <v>1</v>
      </c>
      <c r="E85" s="13">
        <f>D85/0.038</f>
        <v>26.315789473684212</v>
      </c>
      <c r="G85" s="4" t="s">
        <v>2</v>
      </c>
      <c r="H85" s="8">
        <v>1</v>
      </c>
      <c r="I85" s="15">
        <f>H85*0.038</f>
        <v>3.7999999999999999E-2</v>
      </c>
    </row>
    <row r="86" spans="1:9" ht="21">
      <c r="C86" s="4"/>
      <c r="D86" s="8"/>
      <c r="E86" s="14"/>
      <c r="G86" s="4"/>
      <c r="H86" s="8"/>
      <c r="I86" s="14"/>
    </row>
    <row r="87" spans="1:9" ht="21">
      <c r="A87" s="3" t="s">
        <v>44</v>
      </c>
      <c r="C87" s="4" t="s">
        <v>2</v>
      </c>
      <c r="D87" s="8">
        <v>1</v>
      </c>
      <c r="E87" s="13">
        <f>D87/0.457</f>
        <v>2.1881838074398248</v>
      </c>
      <c r="G87" s="4" t="s">
        <v>2</v>
      </c>
      <c r="H87" s="8">
        <v>1</v>
      </c>
      <c r="I87" s="15">
        <f>H87*0.457</f>
        <v>0.45700000000000002</v>
      </c>
    </row>
    <row r="88" spans="1:9" ht="21">
      <c r="C88" s="4"/>
      <c r="D88" s="8"/>
      <c r="E88" s="14"/>
      <c r="G88" s="4"/>
      <c r="H88" s="8"/>
      <c r="I88" s="14"/>
    </row>
    <row r="89" spans="1:9" ht="21">
      <c r="A89" s="3" t="s">
        <v>45</v>
      </c>
      <c r="C89" s="4" t="s">
        <v>2</v>
      </c>
      <c r="D89" s="8">
        <v>1</v>
      </c>
      <c r="E89" s="13">
        <f>D89/0.076</f>
        <v>13.157894736842106</v>
      </c>
      <c r="G89" s="4" t="s">
        <v>2</v>
      </c>
      <c r="H89" s="8">
        <v>1</v>
      </c>
      <c r="I89" s="15">
        <f>H89*0.076</f>
        <v>7.5999999999999998E-2</v>
      </c>
    </row>
    <row r="90" spans="1:9" ht="21">
      <c r="C90" s="8"/>
      <c r="D90" s="8"/>
      <c r="E90" s="14"/>
      <c r="G90" s="4"/>
      <c r="H90" s="8"/>
      <c r="I90" s="14"/>
    </row>
    <row r="91" spans="1:9" ht="28.8">
      <c r="A91" s="8"/>
      <c r="B91" s="12" t="s">
        <v>46</v>
      </c>
      <c r="C91" s="8"/>
      <c r="D91" s="8"/>
      <c r="E91" s="14"/>
      <c r="G91" s="4"/>
      <c r="H91" s="8"/>
      <c r="I91" s="14"/>
    </row>
    <row r="92" spans="1:9" ht="21">
      <c r="A92" s="8"/>
      <c r="B92" s="8"/>
      <c r="C92" s="8"/>
      <c r="D92" s="8"/>
      <c r="E92" s="14"/>
      <c r="G92" s="4"/>
      <c r="H92" s="8"/>
      <c r="I92" s="14"/>
    </row>
    <row r="93" spans="1:9" ht="21">
      <c r="A93" s="3" t="s">
        <v>47</v>
      </c>
      <c r="B93" s="3"/>
      <c r="C93" s="4" t="s">
        <v>2</v>
      </c>
      <c r="D93" s="8">
        <v>1</v>
      </c>
      <c r="E93" s="13">
        <f>D93/0.003</f>
        <v>333.33333333333331</v>
      </c>
      <c r="G93" s="4" t="s">
        <v>2</v>
      </c>
      <c r="H93" s="8">
        <v>1</v>
      </c>
      <c r="I93" s="15">
        <f>H93*0.003</f>
        <v>3.0000000000000001E-3</v>
      </c>
    </row>
    <row r="94" spans="1:9" ht="21">
      <c r="A94" s="3"/>
      <c r="B94" s="3"/>
      <c r="C94" s="3"/>
      <c r="D94" s="8"/>
      <c r="E94" s="14"/>
      <c r="G94" s="4"/>
      <c r="H94" s="8"/>
      <c r="I94" s="14"/>
    </row>
    <row r="95" spans="1:9" ht="21">
      <c r="A95" s="3" t="s">
        <v>48</v>
      </c>
      <c r="B95" s="3"/>
      <c r="C95" s="4" t="s">
        <v>2</v>
      </c>
      <c r="D95" s="8">
        <v>1</v>
      </c>
      <c r="E95" s="13">
        <f>D95/3.03</f>
        <v>0.33003300330033003</v>
      </c>
      <c r="G95" s="4" t="s">
        <v>2</v>
      </c>
      <c r="H95" s="8">
        <v>1</v>
      </c>
      <c r="I95" s="15">
        <f>H95*3.03</f>
        <v>3.03</v>
      </c>
    </row>
    <row r="96" spans="1:9" ht="21">
      <c r="A96" s="3"/>
      <c r="B96" s="3"/>
      <c r="C96" s="3"/>
      <c r="D96" s="8"/>
      <c r="E96" s="14"/>
      <c r="G96" s="4"/>
      <c r="H96" s="8"/>
      <c r="I96" s="14"/>
    </row>
    <row r="97" spans="1:9" ht="21">
      <c r="A97" s="3" t="s">
        <v>49</v>
      </c>
      <c r="B97" s="3"/>
      <c r="C97" s="4" t="s">
        <v>2</v>
      </c>
      <c r="D97" s="8">
        <v>1</v>
      </c>
      <c r="E97" s="13">
        <f>D97/2.12</f>
        <v>0.47169811320754712</v>
      </c>
      <c r="G97" s="4" t="s">
        <v>2</v>
      </c>
      <c r="H97" s="8">
        <v>1</v>
      </c>
      <c r="I97" s="15">
        <f>H97*2.12</f>
        <v>2.12</v>
      </c>
    </row>
    <row r="98" spans="1:9" ht="21">
      <c r="A98" s="3"/>
      <c r="B98" s="3"/>
      <c r="C98" s="3"/>
      <c r="D98" s="8"/>
      <c r="E98" s="14"/>
      <c r="G98" s="4"/>
      <c r="H98" s="8"/>
      <c r="I98" s="14"/>
    </row>
    <row r="99" spans="1:9" ht="21">
      <c r="A99" s="3" t="s">
        <v>50</v>
      </c>
      <c r="B99" s="3"/>
      <c r="C99" s="4" t="s">
        <v>2</v>
      </c>
      <c r="D99" s="8">
        <v>1</v>
      </c>
      <c r="E99" s="13">
        <f>D99/1853</f>
        <v>5.3966540744738263E-4</v>
      </c>
      <c r="G99" s="4" t="s">
        <v>2</v>
      </c>
      <c r="H99" s="8">
        <v>1</v>
      </c>
      <c r="I99" s="15">
        <f>H99*1853</f>
        <v>1853</v>
      </c>
    </row>
    <row r="100" spans="1:9" ht="21">
      <c r="A100" s="3"/>
      <c r="B100" s="3"/>
      <c r="C100" s="3"/>
      <c r="D100" s="8"/>
      <c r="E100" s="14"/>
      <c r="G100" s="4"/>
      <c r="H100" s="8"/>
      <c r="I100" s="14"/>
    </row>
    <row r="101" spans="1:9" ht="21">
      <c r="A101" s="3" t="s">
        <v>51</v>
      </c>
      <c r="B101" s="3"/>
      <c r="C101" s="4" t="s">
        <v>2</v>
      </c>
      <c r="D101" s="8">
        <v>1</v>
      </c>
      <c r="E101" s="13">
        <f>D101/0.378</f>
        <v>2.6455026455026456</v>
      </c>
      <c r="G101" s="4" t="s">
        <v>2</v>
      </c>
      <c r="H101" s="8">
        <v>1</v>
      </c>
      <c r="I101" s="15">
        <f>H101*0.378</f>
        <v>0.378</v>
      </c>
    </row>
    <row r="102" spans="1:9" ht="21">
      <c r="A102" s="3"/>
      <c r="B102" s="3"/>
      <c r="C102" s="3"/>
      <c r="D102" s="8"/>
      <c r="E102" s="14"/>
      <c r="G102" s="4"/>
      <c r="H102" s="8"/>
      <c r="I102" s="14"/>
    </row>
    <row r="103" spans="1:9" ht="21">
      <c r="A103" s="3" t="s">
        <v>52</v>
      </c>
      <c r="B103" s="3"/>
      <c r="C103" s="4" t="s">
        <v>2</v>
      </c>
      <c r="D103" s="8">
        <v>1</v>
      </c>
      <c r="E103" s="13">
        <f>D103/1.8</f>
        <v>0.55555555555555558</v>
      </c>
      <c r="G103" s="4" t="s">
        <v>2</v>
      </c>
      <c r="H103" s="8">
        <v>1</v>
      </c>
      <c r="I103" s="15">
        <f>H103*1.8</f>
        <v>1.8</v>
      </c>
    </row>
    <row r="104" spans="1:9" ht="21">
      <c r="A104" s="3"/>
      <c r="B104" s="3"/>
      <c r="C104" s="3"/>
      <c r="D104" s="8"/>
      <c r="E104" s="14"/>
      <c r="G104" s="4"/>
      <c r="H104" s="8"/>
      <c r="I104" s="14"/>
    </row>
    <row r="105" spans="1:9" ht="21">
      <c r="A105" s="3" t="s">
        <v>53</v>
      </c>
      <c r="B105" s="3"/>
      <c r="C105" s="4" t="s">
        <v>2</v>
      </c>
      <c r="D105" s="8">
        <v>1</v>
      </c>
      <c r="E105" s="13">
        <f>D105/0.00003</f>
        <v>33333.333333333336</v>
      </c>
      <c r="G105" s="4" t="s">
        <v>2</v>
      </c>
      <c r="H105" s="8">
        <v>1</v>
      </c>
      <c r="I105" s="15">
        <f>H105*0.00003</f>
        <v>3.0000000000000001E-5</v>
      </c>
    </row>
    <row r="106" spans="1:9" ht="21">
      <c r="A106" s="3"/>
      <c r="B106" s="3"/>
      <c r="C106" s="3"/>
      <c r="D106" s="8"/>
      <c r="E106" s="14"/>
      <c r="G106" s="4"/>
      <c r="H106" s="8"/>
      <c r="I106" s="14"/>
    </row>
    <row r="107" spans="1:9" ht="21">
      <c r="A107" s="3" t="s">
        <v>54</v>
      </c>
      <c r="B107" s="3"/>
      <c r="C107" s="4" t="s">
        <v>2</v>
      </c>
      <c r="D107" s="8">
        <v>1</v>
      </c>
      <c r="E107" s="13">
        <f>D107/3900</f>
        <v>2.5641025641025641E-4</v>
      </c>
      <c r="G107" s="4" t="s">
        <v>2</v>
      </c>
      <c r="H107" s="8">
        <v>1</v>
      </c>
      <c r="I107" s="15">
        <f>H107*3900</f>
        <v>3900</v>
      </c>
    </row>
    <row r="108" spans="1:9" ht="21">
      <c r="A108" s="3"/>
      <c r="B108" s="3"/>
      <c r="C108" s="3"/>
      <c r="D108" s="8"/>
      <c r="E108" s="14"/>
      <c r="G108" s="4"/>
      <c r="H108" s="8"/>
      <c r="I108" s="14"/>
    </row>
    <row r="109" spans="1:9" ht="21">
      <c r="A109" s="3" t="s">
        <v>55</v>
      </c>
      <c r="B109" s="3"/>
      <c r="C109" s="4" t="s">
        <v>2</v>
      </c>
      <c r="D109" s="8">
        <v>1</v>
      </c>
      <c r="E109" s="13">
        <f>D109/0.0003</f>
        <v>3333.3333333333335</v>
      </c>
      <c r="G109" s="4" t="s">
        <v>2</v>
      </c>
      <c r="H109" s="8">
        <v>1</v>
      </c>
      <c r="I109" s="15">
        <f>H109*0.0003</f>
        <v>2.9999999999999997E-4</v>
      </c>
    </row>
    <row r="110" spans="1:9" ht="21">
      <c r="A110" s="4"/>
      <c r="B110" s="4"/>
      <c r="C110" s="4"/>
      <c r="D110" s="8"/>
      <c r="E110" s="14"/>
      <c r="G110" s="4"/>
      <c r="H110" s="8"/>
      <c r="I110" s="14"/>
    </row>
    <row r="111" spans="1:9" ht="21">
      <c r="A111" s="3" t="s">
        <v>56</v>
      </c>
      <c r="B111" s="4"/>
      <c r="C111" s="4" t="s">
        <v>2</v>
      </c>
      <c r="D111" s="8">
        <v>1</v>
      </c>
      <c r="E111" s="13">
        <f>D111/0.0302999999999999</f>
        <v>33.003300330033113</v>
      </c>
      <c r="G111" s="4" t="s">
        <v>2</v>
      </c>
      <c r="H111" s="8">
        <v>1</v>
      </c>
      <c r="I111" s="15">
        <f>H111*0.0302999999999999</f>
        <v>3.02999999999999E-2</v>
      </c>
    </row>
    <row r="112" spans="1:9" ht="21">
      <c r="A112" s="4"/>
      <c r="B112" s="4"/>
      <c r="C112" s="4"/>
      <c r="D112" s="8"/>
      <c r="E112" s="14"/>
      <c r="G112" s="4"/>
      <c r="H112" s="8"/>
      <c r="I112" s="14"/>
    </row>
    <row r="113" spans="1:9" ht="21">
      <c r="A113" s="3" t="s">
        <v>57</v>
      </c>
      <c r="B113" s="4"/>
      <c r="C113" s="4" t="s">
        <v>2</v>
      </c>
      <c r="D113" s="8">
        <v>1</v>
      </c>
      <c r="E113" s="13">
        <f>D113/0.303</f>
        <v>3.3003300330033003</v>
      </c>
      <c r="G113" s="4" t="s">
        <v>2</v>
      </c>
      <c r="H113" s="8">
        <v>1</v>
      </c>
      <c r="I113" s="15">
        <f>H113*0.303</f>
        <v>0.30299999999999999</v>
      </c>
    </row>
    <row r="114" spans="1:9" ht="21">
      <c r="A114" s="4"/>
      <c r="B114" s="4"/>
      <c r="C114" s="4"/>
      <c r="D114" s="8"/>
      <c r="E114" s="14"/>
      <c r="G114" s="4"/>
      <c r="H114" s="8"/>
      <c r="I114" s="14"/>
    </row>
    <row r="115" spans="1:9" ht="21">
      <c r="A115" s="3" t="s">
        <v>58</v>
      </c>
      <c r="B115" s="4"/>
      <c r="C115" s="4" t="s">
        <v>2</v>
      </c>
      <c r="D115" s="8">
        <v>1</v>
      </c>
      <c r="E115" s="13">
        <f>D115/10.6</f>
        <v>9.4339622641509441E-2</v>
      </c>
      <c r="G115" s="4" t="s">
        <v>2</v>
      </c>
      <c r="H115" s="8">
        <v>1</v>
      </c>
      <c r="I115" s="15">
        <f>H115*10.6</f>
        <v>10.6</v>
      </c>
    </row>
    <row r="116" spans="1:9" ht="21">
      <c r="A116" s="4"/>
      <c r="B116" s="4"/>
      <c r="C116" s="4"/>
      <c r="D116" s="8"/>
      <c r="E116" s="14"/>
      <c r="G116" s="4"/>
      <c r="H116" s="8"/>
      <c r="I116" s="14"/>
    </row>
    <row r="117" spans="1:9" ht="21">
      <c r="A117" s="3" t="s">
        <v>59</v>
      </c>
      <c r="B117" s="4"/>
      <c r="C117" s="4" t="s">
        <v>2</v>
      </c>
      <c r="D117" s="8">
        <v>1</v>
      </c>
      <c r="E117" s="13">
        <f>D117/109</f>
        <v>9.1743119266055051E-3</v>
      </c>
      <c r="G117" s="4" t="s">
        <v>2</v>
      </c>
      <c r="H117" s="8">
        <v>1</v>
      </c>
      <c r="I117" s="15">
        <f>H117*109</f>
        <v>109</v>
      </c>
    </row>
    <row r="118" spans="1:9" ht="21">
      <c r="A118" s="4"/>
      <c r="B118" s="4"/>
      <c r="C118" s="4"/>
      <c r="D118" s="8"/>
      <c r="E118" s="14"/>
      <c r="G118" s="4"/>
      <c r="H118" s="8"/>
      <c r="I118" s="14"/>
    </row>
    <row r="119" spans="1:9" ht="21">
      <c r="A119" s="3" t="s">
        <v>60</v>
      </c>
      <c r="B119" s="4"/>
      <c r="C119" s="4" t="s">
        <v>2</v>
      </c>
      <c r="D119" s="8">
        <v>1</v>
      </c>
      <c r="E119" s="13">
        <f>D119/21.2</f>
        <v>4.716981132075472E-2</v>
      </c>
      <c r="G119" s="4" t="s">
        <v>2</v>
      </c>
      <c r="H119" s="8">
        <v>1</v>
      </c>
      <c r="I119" s="15">
        <f>H119*21.2</f>
        <v>21.2</v>
      </c>
    </row>
    <row r="120" spans="1:9" ht="21">
      <c r="A120" s="4"/>
      <c r="B120" s="4"/>
      <c r="C120" s="4"/>
      <c r="D120" s="8"/>
      <c r="E120" s="14"/>
      <c r="G120" s="4"/>
      <c r="H120" s="8"/>
      <c r="I120" s="14"/>
    </row>
    <row r="121" spans="1:9" ht="21">
      <c r="A121" s="3" t="s">
        <v>61</v>
      </c>
      <c r="B121" s="4"/>
      <c r="C121" s="4" t="s">
        <v>2</v>
      </c>
      <c r="D121" s="8">
        <v>1</v>
      </c>
      <c r="E121" s="13">
        <f>D121/1.81</f>
        <v>0.5524861878453039</v>
      </c>
      <c r="G121" s="4" t="s">
        <v>2</v>
      </c>
      <c r="H121" s="8">
        <v>1</v>
      </c>
      <c r="I121" s="15">
        <f>H121*1.81</f>
        <v>1.81</v>
      </c>
    </row>
    <row r="122" spans="1:9" ht="21">
      <c r="A122" s="4"/>
      <c r="B122" s="4"/>
      <c r="C122" s="4"/>
    </row>
    <row r="123" spans="1:9" ht="21">
      <c r="A123" s="4"/>
      <c r="B123" s="4"/>
      <c r="C123" s="4"/>
    </row>
    <row r="124" spans="1:9" ht="21">
      <c r="A124" s="4"/>
      <c r="B124" s="4"/>
      <c r="C124" s="4"/>
    </row>
    <row r="125" spans="1:9" ht="21">
      <c r="A125" s="4"/>
      <c r="B125" s="4"/>
      <c r="C125" s="4"/>
    </row>
    <row r="126" spans="1:9" ht="21">
      <c r="A126" s="4"/>
      <c r="B126" s="4"/>
      <c r="C12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dcterms:created xsi:type="dcterms:W3CDTF">2023-09-16T06:15:10Z</dcterms:created>
  <dcterms:modified xsi:type="dcterms:W3CDTF">2024-04-04T15:21:05Z</dcterms:modified>
</cp:coreProperties>
</file>